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10.65.4.15\grupo$\CPL\2024\DILOG-DITEC 2024\LOGÍSTICA\PLANILHAS\OUTRAS\"/>
    </mc:Choice>
  </mc:AlternateContent>
  <xr:revisionPtr revIDLastSave="0" documentId="13_ncr:1_{570D2186-BE90-4E81-AF98-B514AB2A2928}" xr6:coauthVersionLast="47" xr6:coauthVersionMax="47" xr10:uidLastSave="{00000000-0000-0000-0000-000000000000}"/>
  <bookViews>
    <workbookView xWindow="28680" yWindow="-120" windowWidth="29040" windowHeight="15720" xr2:uid="{39283099-A684-4516-9E42-1156C950E10A}"/>
  </bookViews>
  <sheets>
    <sheet name="TEC. ED. PB"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7" l="1"/>
  <c r="I54" i="107"/>
  <c r="F126" i="107" l="1"/>
  <c r="I112" i="107"/>
  <c r="H137" i="107" s="1"/>
  <c r="I95" i="107"/>
  <c r="I94" i="107"/>
  <c r="I93" i="107"/>
  <c r="I92" i="107"/>
  <c r="I91" i="107"/>
  <c r="I90" i="107"/>
  <c r="I83" i="107"/>
  <c r="I82" i="107"/>
  <c r="I81" i="107"/>
  <c r="I80" i="107"/>
  <c r="I79" i="107"/>
  <c r="I78" i="107"/>
  <c r="H41" i="107"/>
  <c r="H46" i="107" s="1"/>
  <c r="H48" i="107" s="1"/>
  <c r="H33" i="107"/>
  <c r="I23" i="107"/>
  <c r="I24" i="107" s="1"/>
  <c r="I72" i="107" l="1"/>
  <c r="I84" i="107"/>
  <c r="I96"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=(4,90*2*22)-(i22/100)*6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<sst xmlns="http://schemas.openxmlformats.org/spreadsheetml/2006/main" count="189" uniqueCount="127">
  <si>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</si>
  <si>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</si>
  <si>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</si>
  <si>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</si>
  <si>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</si>
  <si>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</si>
  <si>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</si>
  <si>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</si>
  <si>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</si>
  <si>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</si>
  <si>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</si>
  <si>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</si>
  <si>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</si>
  <si>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</si>
  <si>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</si>
  <si>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</si>
  <si>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</si>
  <si>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</si>
  <si>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</si>
  <si>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</si>
  <si>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</si>
  <si>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</si>
  <si>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</si>
  <si>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</si>
  <si>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</si>
  <si>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</si>
  <si>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</si>
  <si>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</si>
  <si>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</si>
  <si>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</si>
  <si>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</si>
  <si>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</si>
  <si>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</si>
  <si>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</si>
  <si>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</si>
  <si>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</si>
  <si>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</si>
  <si>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</si>
  <si>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</si>
  <si>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</si>
  <si>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</si>
  <si>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</si>
  <si>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</si>
  <si>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</si>
  <si>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</si>
  <si>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</si>
  <si>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</si>
  <si>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</si>
  <si>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</si>
  <si>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</si>
  <si>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</si>
  <si>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</si>
  <si>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</si>
  <si>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</si>
  <si>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</si>
  <si>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</si>
  <si>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</si>
  <si>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</si>
  <si>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</si>
  <si>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</si>
  <si>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</si>
  <si>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</si>
  <si>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</si>
  <si>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</si>
  <si>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</si>
  <si>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</si>
  <si>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</si>
  <si>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</si>
  <si>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</si>
  <si>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</si>
  <si>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</si>
  <si>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</si>
  <si>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</si>
  <si>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</si>
  <si>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</si>
  <si>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</si>
  <si>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</si>
  <si>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</si>
  <si>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</si>
  <si>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</si>
  <si>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</si>
  <si>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</si>
  <si>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</si>
  <si>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</si>
  <si>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</si>
  <si>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</si>
  <si>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</si>
  <si>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</si>
  <si>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</si>
  <si>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</si>
  <si>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</si>
  <si>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</si>
  <si>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</si>
  <si>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</si>
  <si>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</si>
  <si>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</si>
  <si>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</si>
  <si>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</si>
  <si>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</si>
  <si>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</si>
  <si>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</si>
  <si>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</si>
  <si>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</si>
  <si>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</si>
  <si>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</si>
  <si>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</si>
  <si>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</si>
  <si>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</si>
  <si>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</si>
  <si>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</si>
  <si>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</si>
  <si>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</si>
  <si>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</si>
  <si>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</si>
  <si>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</si>
  <si>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</si>
  <si>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</si>
  <si>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</si>
  <si>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t>Outros Benefícios</t>
  </si>
  <si>
    <r>
      <t xml:space="preserve">Auxílio-Alimentação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</si>
  <si>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</si>
  <si>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C.3. Tributos Municipais (ISS) - </t>
    </r>
    <r>
      <rPr>
        <b/>
        <sz val="11"/>
        <color rgb="FFFF0000"/>
        <rFont val="Calibri"/>
        <family val="2"/>
        <scheme val="minor"/>
      </rPr>
      <t>João Pessoa/PB</t>
    </r>
  </si>
  <si>
    <t xml:space="preserve">Adicional de Periculosidade </t>
  </si>
  <si>
    <r>
      <t>Técnico em Edificações (</t>
    </r>
    <r>
      <rPr>
        <b/>
        <sz val="11"/>
        <color rgb="FFFF0000"/>
        <rFont val="Calibri"/>
        <family val="2"/>
        <scheme val="minor"/>
      </rPr>
      <t>CBO 3121</t>
    </r>
    <r>
      <rPr>
        <b/>
        <sz val="11"/>
        <color theme="1"/>
        <rFont val="Calibri"/>
        <family val="2"/>
        <scheme val="minor"/>
      </rPr>
      <t>) - SR/PF/PB - João Pessoa/PB</t>
    </r>
  </si>
  <si>
    <t>SINAPI</t>
  </si>
  <si>
    <r>
      <t xml:space="preserve">Salário-Base </t>
    </r>
    <r>
      <rPr>
        <b/>
        <sz val="11"/>
        <color rgb="FFFF0000"/>
        <rFont val="Calibri"/>
        <family val="2"/>
        <scheme val="minor"/>
      </rPr>
      <t>(SINAPI CAIXA)</t>
    </r>
  </si>
  <si>
    <r>
      <t>B.1) Valor do auxílio-alimentação -</t>
    </r>
    <r>
      <rPr>
        <b/>
        <sz val="11"/>
        <color rgb="FF0000FF"/>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</si>
</sst>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0" fillId="0" borderId="4" xfId="4" applyFont="1" applyBorder="1"/>
    <xf numFmtId="9" fontId="7"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7" fillId="0" borderId="7" xfId="5"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117" workbookViewId="0">
      <selection activeCell="H58" sqref="H5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117</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123</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114</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80</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124</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125</v>
      </c>
      <c r="C22" s="93"/>
      <c r="D22" s="93"/>
      <c r="E22" s="93"/>
      <c r="F22" s="93"/>
      <c r="G22" s="93"/>
      <c r="H22" s="93"/>
      <c r="I22" s="28">
        <v>2989.58</v>
      </c>
      <c r="J22" s="83"/>
      <c r="K22" s="78"/>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122</v>
      </c>
      <c r="C23" s="135"/>
      <c r="D23" s="135"/>
      <c r="E23" s="135"/>
      <c r="F23" s="135"/>
      <c r="G23" s="135"/>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2989.58</v>
      </c>
      <c r="J24" s="83"/>
      <c r="K24" s="78"/>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115</v>
      </c>
      <c r="C31" s="122"/>
      <c r="D31" s="122"/>
      <c r="E31" s="122"/>
      <c r="F31" s="122"/>
      <c r="G31" s="123"/>
      <c r="H31" s="23">
        <v>8.3299999999999999E-2</v>
      </c>
      <c r="I31" s="34">
        <f>I24*H31</f>
        <v>249.032014</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116</v>
      </c>
      <c r="C32" s="125"/>
      <c r="D32" s="125"/>
      <c r="E32" s="125"/>
      <c r="F32" s="125"/>
      <c r="G32" s="126"/>
      <c r="H32" s="23">
        <v>0.121</v>
      </c>
      <c r="I32" s="34">
        <f>I24*H32</f>
        <v>361.73917999999998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4">
        <f>SUM(H31:H32)</f>
        <v>0.20429999999999998</v>
      </c>
      <c r="I33" s="33">
        <f>SUM(I31+I32)</f>
        <v>610.77119399999992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77</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720.07023879999997</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90.008779849999996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76</v>
      </c>
      <c r="C41" s="145"/>
      <c r="D41" s="5" t="s">
        <v>30</v>
      </c>
      <c r="E41" s="29">
        <v>0.03</v>
      </c>
      <c r="F41" s="5" t="s">
        <v>31</v>
      </c>
      <c r="G41" s="30">
        <v>1</v>
      </c>
      <c r="H41" s="23">
        <f>ROUND((E41*G41),6)</f>
        <v>0.03</v>
      </c>
      <c r="I41" s="32">
        <f>(I24+I33)*H41</f>
        <v>108.01053581999999</v>
      </c>
      <c r="J41" s="39" t="s">
        <v>81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54.005267909999993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36.003511940000003</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21.602107164</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7.2007023879999998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7">
        <f>SUM(H39:H45)</f>
        <v>0.28800000000000003</v>
      </c>
      <c r="I46" s="28">
        <f>SUM(I39:I45)</f>
        <v>1036.9011438719999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288.02809552000002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3">
        <f>H46+H47</f>
        <v>0.36800000000000005</v>
      </c>
      <c r="I48" s="33">
        <f>I46+I47</f>
        <v>1324.929239392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78</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120</v>
      </c>
      <c r="C54" s="93"/>
      <c r="D54" s="93"/>
      <c r="E54" s="93"/>
      <c r="F54" s="93"/>
      <c r="G54" s="93"/>
      <c r="H54" s="93"/>
      <c r="I54" s="24">
        <f>(4.9*2*22)-(I22/100)*6</f>
        <v>36.225200000000029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7">
        <v>4.9000000000000004</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82</v>
      </c>
      <c r="C58" s="147"/>
      <c r="D58" s="147"/>
      <c r="E58" s="147"/>
      <c r="F58" s="147"/>
      <c r="G58" s="147"/>
      <c r="H58" s="84">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119</v>
      </c>
      <c r="C59" s="93"/>
      <c r="D59" s="93"/>
      <c r="E59" s="93"/>
      <c r="F59" s="93"/>
      <c r="G59" s="93"/>
      <c r="H59" s="93"/>
      <c r="I59" s="32"/>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126</v>
      </c>
      <c r="C60" s="146"/>
      <c r="D60" s="146"/>
      <c r="E60" s="146"/>
      <c r="F60" s="146"/>
      <c r="G60" s="146"/>
      <c r="H60" s="41"/>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6"/>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5"/>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3" t="s">
        <v>118</v>
      </c>
      <c r="C63" s="93"/>
      <c r="D63" s="93"/>
      <c r="E63" s="93"/>
      <c r="F63" s="93"/>
      <c r="G63" s="93"/>
      <c r="H63" s="93"/>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SUM(I54:I63)</f>
        <v>36.225200000000029</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2"/>
      <c r="B66" s="152"/>
      <c r="C66" s="152"/>
      <c r="D66" s="152"/>
      <c r="E66" s="152"/>
      <c r="F66" s="152"/>
      <c r="G66" s="152"/>
      <c r="H66" s="152"/>
      <c r="I66" s="152"/>
      <c r="J66" s="15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4"/>
      <c r="B67" s="154"/>
      <c r="C67" s="154"/>
      <c r="D67" s="154"/>
      <c r="E67" s="154"/>
      <c r="F67" s="154"/>
      <c r="G67" s="154"/>
      <c r="H67" s="154"/>
      <c r="I67" s="154"/>
      <c r="J67" s="15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79</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610.77119399999992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1324.929239392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36.225200000000029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8">
        <f>SUM(I70+I71+I72)</f>
        <v>1971.925633392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86</v>
      </c>
      <c r="J77" s="6" t="s">
        <v>51</v>
      </c>
      <c r="K77" s="77"/>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93</v>
      </c>
      <c r="C78" s="93"/>
      <c r="D78" s="93"/>
      <c r="E78" s="93"/>
      <c r="F78" s="93"/>
      <c r="G78" s="93"/>
      <c r="H78" s="93"/>
      <c r="I78" s="26">
        <f>(1/12*0.05*100%)</f>
        <v>4.1666666666666666E-3</v>
      </c>
      <c r="J78" s="32">
        <f>I24*I78</f>
        <v>12.456583333333333</v>
      </c>
      <c r="K78" s="78"/>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9" t="s">
        <v>83</v>
      </c>
      <c r="C79" s="160"/>
      <c r="D79" s="160"/>
      <c r="E79" s="160"/>
      <c r="F79" s="160"/>
      <c r="G79" s="160"/>
      <c r="H79" s="161"/>
      <c r="I79" s="49">
        <f>(8%*0.42%)</f>
        <v>3.3599999999999998E-4</v>
      </c>
      <c r="J79" s="32">
        <f>I24*I79</f>
        <v>1.0044988799999999</v>
      </c>
      <c r="K79" s="79"/>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57" t="s">
        <v>84</v>
      </c>
      <c r="C80" s="157"/>
      <c r="D80" s="157"/>
      <c r="E80" s="157"/>
      <c r="F80" s="157"/>
      <c r="G80" s="157"/>
      <c r="H80" s="157"/>
      <c r="I80" s="52">
        <f>(((1+2/12+(1/3*1/12))*(0.08*0.4*0.9*100%)))</f>
        <v>3.44E-2</v>
      </c>
      <c r="J80" s="32">
        <f>I24*I80</f>
        <v>102.84155199999999</v>
      </c>
      <c r="K80" s="80"/>
      <c r="L80" s="54"/>
    </row>
    <row r="81" spans="1:256" ht="31.75" customHeight="1" x14ac:dyDescent="0.35">
      <c r="A81" s="4" t="s">
        <v>32</v>
      </c>
      <c r="B81" s="93" t="s">
        <v>87</v>
      </c>
      <c r="C81" s="93"/>
      <c r="D81" s="93"/>
      <c r="E81" s="93"/>
      <c r="F81" s="93"/>
      <c r="G81" s="93"/>
      <c r="H81" s="93"/>
      <c r="I81" s="56">
        <f>(7/30)/12*100%</f>
        <v>1.9444444444444445E-2</v>
      </c>
      <c r="J81" s="32">
        <f>I24*I81</f>
        <v>58.130722222222225</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8" t="s">
        <v>85</v>
      </c>
      <c r="C82" s="158"/>
      <c r="D82" s="158"/>
      <c r="E82" s="158"/>
      <c r="F82" s="158"/>
      <c r="G82" s="158"/>
      <c r="H82" s="158"/>
      <c r="I82" s="23">
        <f>36.8%*1.94%</f>
        <v>7.1392000000000001E-3</v>
      </c>
      <c r="J82" s="32">
        <f>I24*I82</f>
        <v>21.343209536</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9" t="s">
        <v>94</v>
      </c>
      <c r="C83" s="160"/>
      <c r="D83" s="160"/>
      <c r="E83" s="160"/>
      <c r="F83" s="160"/>
      <c r="G83" s="160"/>
      <c r="H83" s="161"/>
      <c r="I83" s="55">
        <f>0.08*0.0194*0.4*100%</f>
        <v>6.2080000000000002E-4</v>
      </c>
      <c r="J83" s="32">
        <f>I24*I83</f>
        <v>1.8559312640000001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27" t="s">
        <v>97</v>
      </c>
      <c r="C84" s="128"/>
      <c r="D84" s="128"/>
      <c r="E84" s="128"/>
      <c r="F84" s="128"/>
      <c r="G84" s="128"/>
      <c r="H84" s="129"/>
      <c r="I84" s="53">
        <f>SUM(I78:I83)</f>
        <v>6.6107111111111116E-2</v>
      </c>
      <c r="J84" s="33">
        <f>SUM(J78:J83)</f>
        <v>197.63249723555552</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2"/>
      <c r="B85" s="162"/>
      <c r="C85" s="162"/>
      <c r="D85" s="162"/>
      <c r="E85" s="162"/>
      <c r="F85" s="162"/>
      <c r="G85" s="162"/>
      <c r="H85" s="162"/>
      <c r="I85" s="162"/>
      <c r="J85" s="16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4"/>
      <c r="B86" s="164"/>
      <c r="C86" s="164"/>
      <c r="D86" s="164"/>
      <c r="E86" s="164"/>
      <c r="F86" s="164"/>
      <c r="G86" s="164"/>
      <c r="H86" s="164"/>
      <c r="I86" s="164"/>
      <c r="J86" s="16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1" t="s">
        <v>53</v>
      </c>
      <c r="B88" s="91"/>
      <c r="C88" s="91"/>
      <c r="D88" s="91"/>
      <c r="E88" s="91"/>
      <c r="F88" s="91"/>
      <c r="G88" s="91"/>
      <c r="H88" s="91"/>
      <c r="I88" s="91"/>
      <c r="J88" s="91"/>
      <c r="K88" s="81"/>
    </row>
    <row r="89" spans="1:256" ht="15.75" customHeight="1" x14ac:dyDescent="0.35">
      <c r="A89" s="7" t="s">
        <v>54</v>
      </c>
      <c r="B89" s="141" t="s">
        <v>55</v>
      </c>
      <c r="C89" s="141"/>
      <c r="D89" s="141"/>
      <c r="E89" s="141"/>
      <c r="F89" s="141"/>
      <c r="G89" s="141"/>
      <c r="H89" s="14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92</v>
      </c>
      <c r="C90" s="135"/>
      <c r="D90" s="135"/>
      <c r="E90" s="135"/>
      <c r="F90" s="135"/>
      <c r="G90" s="135"/>
      <c r="H90" s="135"/>
      <c r="I90" s="56">
        <f>1/12</f>
        <v>8.3333333333333329E-2</v>
      </c>
      <c r="J90" s="32">
        <f>I24*I90</f>
        <v>249.13166666666666</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91</v>
      </c>
      <c r="C91" s="93"/>
      <c r="D91" s="93"/>
      <c r="E91" s="93"/>
      <c r="F91" s="93"/>
      <c r="G91" s="93"/>
      <c r="H91" s="93"/>
      <c r="I91" s="56">
        <f>(5/30/12)*100%</f>
        <v>1.3888888888888888E-2</v>
      </c>
      <c r="J91" s="32">
        <f>I24*I91</f>
        <v>41.521944444444443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90</v>
      </c>
      <c r="C92" s="93"/>
      <c r="D92" s="93"/>
      <c r="E92" s="93"/>
      <c r="F92" s="93"/>
      <c r="G92" s="93"/>
      <c r="H92" s="93"/>
      <c r="I92" s="56">
        <f>(5/30/12)*0.015*100%</f>
        <v>2.0833333333333332E-4</v>
      </c>
      <c r="J92" s="32">
        <f>I24*I92</f>
        <v>0.62282916666666666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96</v>
      </c>
      <c r="C93" s="93"/>
      <c r="D93" s="93"/>
      <c r="E93" s="93"/>
      <c r="F93" s="93"/>
      <c r="G93" s="93"/>
      <c r="H93" s="93"/>
      <c r="I93" s="59">
        <f>(1/12)*0.0178*100%/2</f>
        <v>7.4166666666666662E-4</v>
      </c>
      <c r="J93" s="32">
        <f>I24*I93</f>
        <v>2.2172718333333332</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95</v>
      </c>
      <c r="C94" s="93"/>
      <c r="D94" s="93"/>
      <c r="E94" s="93"/>
      <c r="F94" s="93"/>
      <c r="G94" s="93"/>
      <c r="H94" s="93"/>
      <c r="I94" s="59">
        <f>11.11%*5.28%*50%</f>
        <v>2.9330399999999996E-3</v>
      </c>
      <c r="J94" s="32">
        <f>I24*I94</f>
        <v>8.7685577231999989</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89</v>
      </c>
      <c r="C95" s="93"/>
      <c r="D95" s="93"/>
      <c r="E95" s="93"/>
      <c r="F95" s="93"/>
      <c r="G95" s="93"/>
      <c r="H95" s="93"/>
      <c r="I95" s="56">
        <f>(1/30/12)*100%</f>
        <v>2.7777777777777779E-3</v>
      </c>
      <c r="J95" s="32">
        <f>I24*I95</f>
        <v>8.304388888888889</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27" t="s">
        <v>97</v>
      </c>
      <c r="C96" s="128"/>
      <c r="D96" s="128"/>
      <c r="E96" s="128"/>
      <c r="F96" s="128"/>
      <c r="G96" s="128"/>
      <c r="H96" s="129"/>
      <c r="I96" s="60">
        <f>SUM(I90:I95)</f>
        <v>0.10388304</v>
      </c>
      <c r="J96" s="40">
        <f>SUM(J90:J95)</f>
        <v>310.56665872319996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8" t="s">
        <v>55</v>
      </c>
      <c r="C101" s="158"/>
      <c r="D101" s="158"/>
      <c r="E101" s="158"/>
      <c r="F101" s="158"/>
      <c r="G101" s="158"/>
      <c r="H101" s="158"/>
      <c r="I101" s="32">
        <f>J96</f>
        <v>310.56665872319996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8" t="s">
        <v>57</v>
      </c>
      <c r="C102" s="158"/>
      <c r="D102" s="158"/>
      <c r="E102" s="158"/>
      <c r="F102" s="158"/>
      <c r="G102" s="158"/>
      <c r="H102" s="15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310.56665872319996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8" t="s">
        <v>64</v>
      </c>
      <c r="C110" s="158"/>
      <c r="D110" s="158"/>
      <c r="E110" s="158"/>
      <c r="F110" s="158"/>
      <c r="G110" s="158"/>
      <c r="H110" s="15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1" customFormat="1" ht="15.5" x14ac:dyDescent="0.3">
      <c r="A115" s="173" t="s">
        <v>98</v>
      </c>
      <c r="B115" s="174"/>
      <c r="C115" s="174"/>
      <c r="D115" s="174"/>
      <c r="E115" s="174"/>
      <c r="F115" s="174"/>
      <c r="G115" s="174"/>
      <c r="H115" s="175"/>
    </row>
    <row r="116" spans="1:256" s="51" customFormat="1" ht="13" x14ac:dyDescent="0.3">
      <c r="A116" s="176"/>
      <c r="B116" s="176"/>
      <c r="C116" s="176"/>
      <c r="D116" s="176"/>
      <c r="E116" s="176"/>
      <c r="F116" s="176"/>
      <c r="G116" s="176"/>
      <c r="H116" s="176"/>
      <c r="I116" s="176"/>
      <c r="J116" s="176"/>
    </row>
    <row r="117" spans="1:256" s="68" customFormat="1" ht="29" customHeight="1" x14ac:dyDescent="0.35">
      <c r="A117" s="20">
        <v>6</v>
      </c>
      <c r="B117" s="157" t="s">
        <v>99</v>
      </c>
      <c r="C117" s="157"/>
      <c r="D117" s="157"/>
      <c r="E117" s="157"/>
      <c r="F117" s="20" t="s">
        <v>25</v>
      </c>
      <c r="G117" s="177" t="s">
        <v>21</v>
      </c>
      <c r="H117" s="177"/>
    </row>
    <row r="118" spans="1:256" s="68" customFormat="1" x14ac:dyDescent="0.35">
      <c r="A118" s="20" t="s">
        <v>14</v>
      </c>
      <c r="B118" s="157" t="s">
        <v>5</v>
      </c>
      <c r="C118" s="157"/>
      <c r="D118" s="157"/>
      <c r="E118" s="157"/>
      <c r="F118" s="69">
        <v>0.06</v>
      </c>
      <c r="G118" s="172">
        <f>(I24+I73+J84+I103+I112)*F118</f>
        <v>328.18228736104533</v>
      </c>
      <c r="H118" s="172"/>
    </row>
    <row r="119" spans="1:256" s="68" customFormat="1" x14ac:dyDescent="0.35">
      <c r="A119" s="20" t="s">
        <v>15</v>
      </c>
      <c r="B119" s="157" t="s">
        <v>7</v>
      </c>
      <c r="C119" s="157"/>
      <c r="D119" s="157"/>
      <c r="E119" s="157"/>
      <c r="F119" s="69">
        <v>6.7900000000000002E-2</v>
      </c>
      <c r="G119" s="172">
        <f>(I24+I73+J84+I103+I112)*F119</f>
        <v>371.39295519691626</v>
      </c>
      <c r="H119" s="172"/>
    </row>
    <row r="120" spans="1:256" s="68" customFormat="1" x14ac:dyDescent="0.35">
      <c r="A120" s="20" t="s">
        <v>29</v>
      </c>
      <c r="B120" s="157" t="s">
        <v>6</v>
      </c>
      <c r="C120" s="157"/>
      <c r="D120" s="157"/>
      <c r="E120" s="157"/>
      <c r="F120" s="69"/>
      <c r="G120" s="172"/>
      <c r="H120" s="172"/>
    </row>
    <row r="121" spans="1:256" s="68" customFormat="1" x14ac:dyDescent="0.35">
      <c r="A121" s="20"/>
      <c r="B121" s="157" t="s">
        <v>100</v>
      </c>
      <c r="C121" s="157"/>
      <c r="D121" s="157"/>
      <c r="E121" s="157"/>
      <c r="F121" s="65">
        <v>1.6500000000000001E-2</v>
      </c>
      <c r="G121" s="172">
        <f>(I24+I73+J84+I103+I112)*F121</f>
        <v>90.25012902428746</v>
      </c>
      <c r="H121" s="172"/>
      <c r="I121" s="66" t="s">
        <v>101</v>
      </c>
    </row>
    <row r="122" spans="1:256" s="68" customFormat="1" x14ac:dyDescent="0.35">
      <c r="A122" s="20"/>
      <c r="B122" s="157" t="s">
        <v>102</v>
      </c>
      <c r="C122" s="157"/>
      <c r="D122" s="157"/>
      <c r="E122" s="157"/>
      <c r="F122" s="65">
        <v>7.5999999999999998E-2</v>
      </c>
      <c r="G122" s="172">
        <f>(I24+I73+J84+I103+I112)*F122</f>
        <v>415.69756399065739</v>
      </c>
      <c r="H122" s="172"/>
      <c r="I122" s="66" t="s">
        <v>101</v>
      </c>
    </row>
    <row r="123" spans="1:256" s="68" customFormat="1" x14ac:dyDescent="0.35">
      <c r="A123" s="20"/>
      <c r="B123" s="157" t="s">
        <v>103</v>
      </c>
      <c r="C123" s="157"/>
      <c r="D123" s="157"/>
      <c r="E123" s="157"/>
      <c r="F123" s="69"/>
      <c r="G123" s="172"/>
      <c r="H123" s="172"/>
    </row>
    <row r="124" spans="1:256" s="68" customFormat="1" x14ac:dyDescent="0.35">
      <c r="A124" s="20"/>
      <c r="B124" s="157" t="s">
        <v>121</v>
      </c>
      <c r="C124" s="157"/>
      <c r="D124" s="157"/>
      <c r="E124" s="157"/>
      <c r="F124" s="65">
        <v>0.05</v>
      </c>
      <c r="G124" s="172">
        <f>(I24+I73+J84+I103+I112)*F124</f>
        <v>273.48523946753778</v>
      </c>
      <c r="H124" s="172"/>
    </row>
    <row r="125" spans="1:256" s="68" customFormat="1" x14ac:dyDescent="0.35">
      <c r="A125" s="20"/>
      <c r="B125" s="157" t="s">
        <v>97</v>
      </c>
      <c r="C125" s="157"/>
      <c r="D125" s="157"/>
      <c r="E125" s="157"/>
      <c r="G125" s="172"/>
      <c r="H125" s="172"/>
    </row>
    <row r="126" spans="1:256" s="68" customFormat="1" x14ac:dyDescent="0.35">
      <c r="A126" s="177" t="s">
        <v>104</v>
      </c>
      <c r="B126" s="177"/>
      <c r="C126" s="177"/>
      <c r="D126" s="177"/>
      <c r="E126" s="177"/>
      <c r="F126" s="67">
        <f>SUM(F118:F124)</f>
        <v>0.27040000000000003</v>
      </c>
      <c r="G126" s="178">
        <f>SUM(G118:H124)</f>
        <v>1479.0081750404443</v>
      </c>
      <c r="H126" s="178"/>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79" t="s">
        <v>105</v>
      </c>
      <c r="B130" s="180"/>
      <c r="C130" s="180"/>
      <c r="D130" s="180"/>
      <c r="E130" s="180"/>
      <c r="F130" s="180"/>
      <c r="G130" s="180"/>
      <c r="H130" s="180"/>
    </row>
    <row r="131" spans="1:12" s="51"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1">
        <f>I24</f>
        <v>2989.58</v>
      </c>
    </row>
    <row r="134" spans="1:12" customFormat="1" x14ac:dyDescent="0.35">
      <c r="A134" s="20" t="s">
        <v>15</v>
      </c>
      <c r="B134" s="181" t="s">
        <v>106</v>
      </c>
      <c r="C134" s="181"/>
      <c r="D134" s="181"/>
      <c r="E134" s="181"/>
      <c r="F134" s="181"/>
      <c r="G134" s="181"/>
      <c r="H134" s="71">
        <f>I73</f>
        <v>1971.925633392</v>
      </c>
    </row>
    <row r="135" spans="1:12" customFormat="1" x14ac:dyDescent="0.35">
      <c r="A135" s="20" t="s">
        <v>29</v>
      </c>
      <c r="B135" s="181" t="s">
        <v>49</v>
      </c>
      <c r="C135" s="181"/>
      <c r="D135" s="181"/>
      <c r="E135" s="181"/>
      <c r="F135" s="181"/>
      <c r="G135" s="181"/>
      <c r="H135" s="71">
        <f>J84</f>
        <v>197.63249723555552</v>
      </c>
    </row>
    <row r="136" spans="1:12" customFormat="1" x14ac:dyDescent="0.35">
      <c r="A136" s="20" t="s">
        <v>32</v>
      </c>
      <c r="B136" s="184" t="s">
        <v>52</v>
      </c>
      <c r="C136" s="184"/>
      <c r="D136" s="184"/>
      <c r="E136" s="184"/>
      <c r="F136" s="184"/>
      <c r="G136" s="184"/>
      <c r="H136" s="71">
        <f>I103</f>
        <v>310.56665872319996</v>
      </c>
    </row>
    <row r="137" spans="1:12" customFormat="1" x14ac:dyDescent="0.35">
      <c r="A137" s="20" t="s">
        <v>8</v>
      </c>
      <c r="B137" s="181" t="s">
        <v>107</v>
      </c>
      <c r="C137" s="181"/>
      <c r="D137" s="181"/>
      <c r="E137" s="181"/>
      <c r="F137" s="181"/>
      <c r="G137" s="181"/>
      <c r="H137" s="82">
        <f>I112</f>
        <v>0</v>
      </c>
    </row>
    <row r="138" spans="1:12" customFormat="1" ht="13" customHeight="1" x14ac:dyDescent="0.35">
      <c r="A138" s="177" t="s">
        <v>108</v>
      </c>
      <c r="B138" s="177"/>
      <c r="C138" s="177"/>
      <c r="D138" s="177"/>
      <c r="E138" s="177"/>
      <c r="F138" s="177"/>
      <c r="G138" s="177"/>
      <c r="H138" s="72">
        <f>SUM(H133:H137)</f>
        <v>5469.7047893507552</v>
      </c>
    </row>
    <row r="139" spans="1:12" customFormat="1" x14ac:dyDescent="0.35">
      <c r="A139" s="20" t="s">
        <v>35</v>
      </c>
      <c r="B139" s="181" t="s">
        <v>109</v>
      </c>
      <c r="C139" s="181"/>
      <c r="D139" s="181"/>
      <c r="E139" s="181"/>
      <c r="F139" s="181"/>
      <c r="G139" s="181"/>
      <c r="H139" s="71">
        <f>G126</f>
        <v>1479.0081750404443</v>
      </c>
    </row>
    <row r="140" spans="1:12" customFormat="1" ht="13" customHeight="1" x14ac:dyDescent="0.35">
      <c r="A140" s="177" t="s">
        <v>110</v>
      </c>
      <c r="B140" s="177"/>
      <c r="C140" s="177"/>
      <c r="D140" s="177"/>
      <c r="E140" s="177"/>
      <c r="F140" s="177"/>
      <c r="G140" s="177"/>
      <c r="H140" s="73">
        <f>H138+H139</f>
        <v>6948.7129643911994</v>
      </c>
    </row>
    <row r="141" spans="1:12" s="51" customFormat="1" ht="13" customHeight="1" x14ac:dyDescent="0.3">
      <c r="A141" s="182" t="s">
        <v>111</v>
      </c>
      <c r="B141" s="182"/>
      <c r="C141" s="182"/>
      <c r="D141" s="182"/>
      <c r="E141" s="182"/>
      <c r="F141" s="182"/>
      <c r="G141" s="182"/>
      <c r="H141" s="74">
        <f>12*H140</f>
        <v>83384.5555726944</v>
      </c>
    </row>
    <row r="142" spans="1:12" s="70" customFormat="1" ht="15" customHeight="1" x14ac:dyDescent="0.3">
      <c r="A142" s="183" t="s">
        <v>112</v>
      </c>
      <c r="B142" s="183"/>
      <c r="C142" s="183"/>
      <c r="D142" s="183"/>
      <c r="E142" s="183"/>
      <c r="F142" s="183"/>
      <c r="G142" s="183"/>
      <c r="H142" s="183"/>
    </row>
    <row r="143" spans="1:12" s="70" customFormat="1" ht="121" customHeight="1" x14ac:dyDescent="0.3">
      <c r="A143" s="184" t="s">
        <v>113</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TEC. ED. PB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2024-05-18T00:36:33Z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